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<sst xmlns="http://schemas.openxmlformats.org/spreadsheetml/2006/main" count="331" uniqueCount="95">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</sst>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SheetLayoutView="90" workbookViewId="0" topLeftCell="A184">
      <selection activeCell="I189" sqref="I189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11" width="19.28125" style="3" customWidth="1"/>
    <col min="12" max="16384" width="9.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22089.85332</v>
      </c>
      <c r="G14" s="23">
        <f>G17</f>
        <v>4246.25714</v>
      </c>
      <c r="H14" s="23">
        <f>H17</f>
        <v>3774.5871800000004</v>
      </c>
      <c r="I14" s="23">
        <f>I17</f>
        <v>4684.1630000000005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22089.85332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4684.1630000000005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9836.489599999999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9836.489599999999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198.95083999999997</v>
      </c>
      <c r="G24" s="30">
        <f>SUM(G25:G28)</f>
        <v>46.1472</v>
      </c>
      <c r="H24" s="30">
        <f>SUM(H25:H28)</f>
        <v>38.20064</v>
      </c>
      <c r="I24" s="30">
        <f>SUM(I25:I28)</f>
        <v>38.201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198.95083999999997</v>
      </c>
      <c r="G27" s="31">
        <v>46.1472</v>
      </c>
      <c r="H27" s="31">
        <f>45.965-0.16436-7.6</f>
        <v>38.20064</v>
      </c>
      <c r="I27" s="31">
        <f>0.201+38</f>
        <v>38.201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596.29836</v>
      </c>
      <c r="G29" s="30">
        <f>SUM(G30:G33)</f>
        <v>137.895</v>
      </c>
      <c r="H29" s="30">
        <f>SUM(H30:H33)</f>
        <v>114.59736000000002</v>
      </c>
      <c r="I29" s="30">
        <f>SUM(I30:I33)</f>
        <v>114.602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596.29836</v>
      </c>
      <c r="G32" s="31">
        <v>137.895</v>
      </c>
      <c r="H32" s="31">
        <f>137.895-0.49764-22.8</f>
        <v>114.59736000000002</v>
      </c>
      <c r="I32" s="31">
        <f>0.602+114</f>
        <v>114.602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1076.1</v>
      </c>
      <c r="G44" s="30">
        <f>SUM(G45:G48)</f>
        <v>89.1</v>
      </c>
      <c r="H44" s="30">
        <f>SUM(H45:H48)</f>
        <v>231</v>
      </c>
      <c r="I44" s="30">
        <f>SUM(I45:I48)</f>
        <v>252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1076.1</v>
      </c>
      <c r="G47" s="31">
        <f>G52+G57</f>
        <v>89.1</v>
      </c>
      <c r="H47" s="31">
        <f>H52+H57</f>
        <v>231</v>
      </c>
      <c r="I47" s="31">
        <f>I52+I57</f>
        <v>252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987</v>
      </c>
      <c r="G54" s="30">
        <f>SUM(G55:G58)</f>
        <v>0</v>
      </c>
      <c r="H54" s="30">
        <f>SUM(H55:H58)</f>
        <v>231</v>
      </c>
      <c r="I54" s="30">
        <f>SUM(I55:I58)</f>
        <v>252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987</v>
      </c>
      <c r="G57" s="34">
        <v>0</v>
      </c>
      <c r="H57" s="31">
        <f>216+15</f>
        <v>231</v>
      </c>
      <c r="I57" s="31">
        <v>252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380.35463000000004</v>
      </c>
      <c r="G59" s="30">
        <f>SUM(G60:G63)</f>
        <v>70.40244</v>
      </c>
      <c r="H59" s="30">
        <f>SUM(H60:H63)</f>
        <v>46.65019000000001</v>
      </c>
      <c r="I59" s="30">
        <f>SUM(I60:I63)</f>
        <v>84.019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380.35463000000004</v>
      </c>
      <c r="G62" s="31">
        <v>70.40244</v>
      </c>
      <c r="H62" s="31">
        <f>114.406-1.104-66.65181</f>
        <v>46.65019000000001</v>
      </c>
      <c r="I62" s="31">
        <f>3.944+80.075</f>
        <v>84.019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764.1764800000001</v>
      </c>
      <c r="G64" s="30">
        <f>SUM(G65:G68)</f>
        <v>154.373</v>
      </c>
      <c r="H64" s="30">
        <f>SUM(H65:H68)</f>
        <v>151.63448000000002</v>
      </c>
      <c r="I64" s="30">
        <f>SUM(I65:I68)</f>
        <v>152.723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764.1764800000001</v>
      </c>
      <c r="G67" s="31">
        <v>154.373</v>
      </c>
      <c r="H67" s="31">
        <f>153.323-0.08852-1.6</f>
        <v>151.63448000000002</v>
      </c>
      <c r="I67" s="31">
        <f>0.173+152.55</f>
        <v>152.723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218.64004</v>
      </c>
      <c r="G69" s="30">
        <f>SUM(G70:G73)</f>
        <v>21.86404</v>
      </c>
      <c r="H69" s="30">
        <f>SUM(H70:H73)</f>
        <v>0</v>
      </c>
      <c r="I69" s="30">
        <f>SUM(I70:I73)</f>
        <v>65.592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218.64004</v>
      </c>
      <c r="G72" s="31">
        <v>21.86404</v>
      </c>
      <c r="H72" s="31">
        <f>185.844-15-170.844</f>
        <v>0</v>
      </c>
      <c r="I72" s="31">
        <v>65.592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980.6014</v>
      </c>
      <c r="G74" s="35">
        <f>G77</f>
        <v>193.7244</v>
      </c>
      <c r="H74" s="36">
        <f>H77</f>
        <v>196.67199999999997</v>
      </c>
      <c r="I74" s="36">
        <f>I77</f>
        <v>196.735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980.6014</v>
      </c>
      <c r="G77" s="37">
        <v>193.7244</v>
      </c>
      <c r="H77" s="37">
        <f>264.698-68.026</f>
        <v>196.67199999999997</v>
      </c>
      <c r="I77" s="37">
        <v>196.735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1425.65034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1425.65034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4426.015960000001</v>
      </c>
      <c r="G89" s="38">
        <f>G90+G91+G92+G93</f>
        <v>961.14259</v>
      </c>
      <c r="H89" s="38">
        <f>H90+H91+H92+H93</f>
        <v>870.65637</v>
      </c>
      <c r="I89" s="38">
        <f>I90+I91+I92+I93</f>
        <v>864.739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4426.015960000001</v>
      </c>
      <c r="G92" s="31">
        <v>961.14259</v>
      </c>
      <c r="H92" s="31">
        <f>914.601-43.94463</f>
        <v>870.65637</v>
      </c>
      <c r="I92" s="31">
        <f>864.739</f>
        <v>864.739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2499.807</v>
      </c>
      <c r="G99" s="23">
        <f>G100+G101+G102+G103</f>
        <v>499.977</v>
      </c>
      <c r="H99" s="23">
        <f>H100+H101+H102+H103</f>
        <v>499.83</v>
      </c>
      <c r="I99" s="23">
        <f>I100+I101+I102+I103</f>
        <v>500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2499.807</v>
      </c>
      <c r="G102" s="25">
        <f>G107</f>
        <v>499.977</v>
      </c>
      <c r="H102" s="25">
        <f>H107</f>
        <v>499.83</v>
      </c>
      <c r="I102" s="25">
        <f>I107</f>
        <v>500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2499.807</v>
      </c>
      <c r="G104" s="30">
        <f>G108+G107+G106+G105</f>
        <v>499.977</v>
      </c>
      <c r="H104" s="30">
        <f>H108+H107+H106+H105</f>
        <v>499.83</v>
      </c>
      <c r="I104" s="30">
        <f>I108+I107+I106+I105</f>
        <v>500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2499.807</v>
      </c>
      <c r="G107" s="31">
        <v>499.977</v>
      </c>
      <c r="H107" s="31">
        <f>500-0.17</f>
        <v>499.83</v>
      </c>
      <c r="I107" s="31">
        <v>500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7659.875600000001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1916.5866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7659.875600000001</v>
      </c>
      <c r="G112" s="31">
        <f>G117</f>
        <v>1224.313</v>
      </c>
      <c r="H112" s="31">
        <f>H117</f>
        <v>2897.0660000000003</v>
      </c>
      <c r="I112" s="31">
        <f>I117</f>
        <v>1916.5866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7659.875600000001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1916.5866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7659.875600000001</v>
      </c>
      <c r="G117" s="31">
        <v>1224.313</v>
      </c>
      <c r="H117" s="31">
        <f>50.112+2206.133+69.1+300+260.9+15.126-4.305</f>
        <v>2897.0660000000003</v>
      </c>
      <c r="I117" s="31">
        <f>1657.688+258.8986</f>
        <v>1916.5866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2026183.3458499997</v>
      </c>
      <c r="G119" s="30">
        <f>SUM(G120:G123)</f>
        <v>420828.63894</v>
      </c>
      <c r="H119" s="30">
        <f>SUM(H120:H123)</f>
        <v>456639.85046</v>
      </c>
      <c r="I119" s="30">
        <f>SUM(I120:I123)</f>
        <v>485299.33807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175357.42398000002</v>
      </c>
      <c r="G120" s="48">
        <v>51392.92243</v>
      </c>
      <c r="H120" s="48">
        <f>H160+H170+H175+H185</f>
        <v>48796.01915</v>
      </c>
      <c r="I120" s="48">
        <f>I160+I170+I175+I185</f>
        <v>55393.63572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1850544.3108699997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429897.44235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281.611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8.26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133654.173</v>
      </c>
      <c r="G124" s="30">
        <f>SUM(G125:G128)</f>
        <v>26226.994</v>
      </c>
      <c r="H124" s="30">
        <f>SUM(H125:H128)</f>
        <v>26144.923000000003</v>
      </c>
      <c r="I124" s="30">
        <f>SUM(I125:I128)</f>
        <v>27099.591999999997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133372.562</v>
      </c>
      <c r="G126" s="25">
        <f>G131+G136</f>
        <v>26049.283</v>
      </c>
      <c r="H126" s="25">
        <f>H131+H136</f>
        <v>26049.283000000003</v>
      </c>
      <c r="I126" s="25">
        <f>I131+I136</f>
        <v>27091.332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116561.97732</v>
      </c>
      <c r="G129" s="30">
        <f>SUM(G130:G133)</f>
        <v>22651.55</v>
      </c>
      <c r="H129" s="30">
        <f>SUM(H130:H133)</f>
        <v>22927.414090000002</v>
      </c>
      <c r="I129" s="30">
        <f>SUM(I130:I133)</f>
        <v>23867.65323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116561.97732</v>
      </c>
      <c r="G131" s="31">
        <v>22651.55</v>
      </c>
      <c r="H131" s="31">
        <f>22841.51409+85.9</f>
        <v>22927.414090000002</v>
      </c>
      <c r="I131" s="31">
        <f>18041.956+51.5+5464.224+144+165.97323</f>
        <v>23867.65323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17092.19568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3231.93877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16810.58468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</f>
        <v>3223.67877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52491.373999999996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52491.373999999996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799870.0758700001</v>
      </c>
      <c r="G144" s="30">
        <f>SUM(G145:G148)</f>
        <v>156947.77687</v>
      </c>
      <c r="H144" s="30">
        <f>SUM(H145:H148)</f>
        <v>173533.683</v>
      </c>
      <c r="I144" s="30">
        <f>SUM(I145:I148)</f>
        <v>180651.24599999998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799870.0758700001</v>
      </c>
      <c r="G146" s="31">
        <v>156947.77687</v>
      </c>
      <c r="H146" s="31">
        <f>139842.068+34496.83-805.215</f>
        <v>173533.683</v>
      </c>
      <c r="I146" s="31">
        <f>144368.685-3330.51+22785.525+16827.546</f>
        <v>180651.24599999998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2961.49533</v>
      </c>
      <c r="G149" s="30">
        <f>SUM(G150:G153)</f>
        <v>453.91715</v>
      </c>
      <c r="H149" s="30">
        <f>SUM(H150:H153)</f>
        <v>640.6270000000001</v>
      </c>
      <c r="I149" s="30">
        <f>SUM(I150:I153)</f>
        <v>521.13518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2961.49533</v>
      </c>
      <c r="G151" s="31">
        <v>453.91715</v>
      </c>
      <c r="H151" s="31">
        <f>670.267-29.64</f>
        <v>640.6270000000001</v>
      </c>
      <c r="I151" s="31">
        <f>798.676-277.54082</f>
        <v>521.13518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5721.261020000001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5721.261020000001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126862.38199999998</v>
      </c>
      <c r="G159" s="50">
        <f>SUM(G160:G163)</f>
        <v>41020.323</v>
      </c>
      <c r="H159" s="50">
        <f>SUM(H160:H163)</f>
        <v>39851.398</v>
      </c>
      <c r="I159" s="50">
        <f>SUM(I160:I163)</f>
        <v>45990.661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126862.38199999998</v>
      </c>
      <c r="G160" s="31">
        <v>41020.323</v>
      </c>
      <c r="H160" s="31">
        <f>36206.313+3645.085</f>
        <v>39851.398</v>
      </c>
      <c r="I160" s="31">
        <f>4492.737+47808.293-6310.369</f>
        <v>45990.661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640998.86552</v>
      </c>
      <c r="G164" s="30">
        <f>SUM(G165:G168)</f>
        <v>102312.881</v>
      </c>
      <c r="H164" s="30">
        <f>SUM(H165:H168)</f>
        <v>126439</v>
      </c>
      <c r="I164" s="30">
        <f>SUM(I165:I168)</f>
        <v>137983.49482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640998.86552</v>
      </c>
      <c r="G166" s="31">
        <v>102312.881</v>
      </c>
      <c r="H166" s="31">
        <f>126439</f>
        <v>126439</v>
      </c>
      <c r="I166" s="31">
        <f>137983.49482</f>
        <v>137983.49482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2058432.88177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492400.08767000004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175357.42398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55393.63572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1850544.3108700002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429897.44235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32531.146920000003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7109.009600000001</v>
      </c>
      <c r="J192" s="38">
        <f>J14+J104+J109+J122</f>
        <v>6003.378000000001</v>
      </c>
      <c r="K192" s="38">
        <f>K14+K104+K109+K122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2023-11-01T05:45:34Z</cp:lastPrinted>
  <dcterms:created xsi:type="dcterms:W3CDTF">2017-08-22T08:53:23Z</dcterms:created>
  <dcterms:modified xsi:type="dcterms:W3CDTF">2023-11-01T05:43:52Z</dcterms:modified>
  <cp:category/>
  <cp:version/>
  <cp:contentType/>
  <cp:contentStatus/>
  <cp:revision>504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